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_xlnm.Print_Area" localSheetId="0">Лист1!$A$1:$P$24</definedName>
  </definedNames>
  <calcPr calcId="145621"/>
</workbook>
</file>

<file path=xl/calcChain.xml><?xml version="1.0" encoding="utf-8"?>
<calcChain xmlns="http://schemas.openxmlformats.org/spreadsheetml/2006/main">
  <c r="G15" i="1" l="1"/>
  <c r="G13" i="1"/>
  <c r="H13" i="1" s="1"/>
  <c r="G11" i="1"/>
  <c r="H11" i="1" s="1"/>
  <c r="N11" i="1" s="1"/>
  <c r="H15" i="1" l="1"/>
  <c r="G8" i="1" l="1"/>
  <c r="H8" i="1" l="1"/>
  <c r="N8" i="1" s="1"/>
  <c r="G14" i="1"/>
  <c r="G16" i="1" l="1"/>
  <c r="N16" i="1" s="1"/>
  <c r="L15" i="1"/>
  <c r="N14" i="1"/>
  <c r="G9" i="1"/>
  <c r="N13" i="1"/>
  <c r="M15" i="1" l="1"/>
  <c r="N15" i="1" s="1"/>
  <c r="H9" i="1"/>
  <c r="N9" i="1" s="1"/>
  <c r="N17" i="1" l="1"/>
  <c r="N18" i="1" s="1"/>
</calcChain>
</file>

<file path=xl/comments1.xml><?xml version="1.0" encoding="utf-8"?>
<comments xmlns="http://schemas.openxmlformats.org/spreadsheetml/2006/main">
  <authors>
    <author>Автор</author>
  </authors>
  <commentList>
    <comment ref="D16" authorId="0">
      <text>
        <r>
          <rPr>
            <b/>
            <sz val="9"/>
            <color indexed="81"/>
            <rFont val="Tahoma"/>
            <family val="2"/>
            <charset val="204"/>
          </rPr>
          <t>По данным ОСЗН очередь составляет 1189 человек</t>
        </r>
      </text>
    </comment>
  </commentList>
</comments>
</file>

<file path=xl/sharedStrings.xml><?xml version="1.0" encoding="utf-8"?>
<sst xmlns="http://schemas.openxmlformats.org/spreadsheetml/2006/main" count="61" uniqueCount="52">
  <si>
    <t xml:space="preserve">ГКУ НАО «Отделение социальной защиты населения» </t>
  </si>
  <si>
    <t>Закон Ненецкого автономного округа от 6 марта 1998 года № 113-оз "О досрочной окружной пенсии работникам образования"</t>
  </si>
  <si>
    <t>1001 191097С530 200</t>
  </si>
  <si>
    <t>Наименование целевой статьи</t>
  </si>
  <si>
    <t>Код бюджетной классификации</t>
  </si>
  <si>
    <t>Единовременная компенсационная выплата гражданам пожилого возраста ко Дню пожилого человека</t>
  </si>
  <si>
    <t>1003 312017В170 200</t>
  </si>
  <si>
    <t>1004 303027П200 200</t>
  </si>
  <si>
    <t xml:space="preserve">Всего </t>
  </si>
  <si>
    <t>Ответственный исполнитель</t>
  </si>
  <si>
    <t>Обеспечение бесплатным горячим питанием во время каникул, в праздничные и выходные дни в организациях общественного питания</t>
  </si>
  <si>
    <t>Реализация закона Ненецкого автономного округа от 22 марта 2011 года № 10-оз "О ежемесячной компенсационной социальной выплате родителю или иному законному представителю, совместно проживающему и фактически воспитывающему ребенка на дому, и наделении органов местного самоуправления государственными полномочиями по назначению и выплате ежемесячной компенсационной социальной выплаты"</t>
  </si>
  <si>
    <t>Ежегодное денежное вознаграждение приёмным семьям ко Дню семьи</t>
  </si>
  <si>
    <t>Департамент здравоохранения, труда и социальной защиты населения</t>
  </si>
  <si>
    <t>Высвобождаемые бюджетные ассигнования, в случае приостановки, тыс.руб.</t>
  </si>
  <si>
    <t>Периодичность выплаты, (мес./раз)</t>
  </si>
  <si>
    <t>Размер выплаты, (тыс.руб.)</t>
  </si>
  <si>
    <t>Количество получателей</t>
  </si>
  <si>
    <t>на оплату услуг почты/банка</t>
  </si>
  <si>
    <t xml:space="preserve"> на выплату (гр.2*гр.3*гр.4)</t>
  </si>
  <si>
    <t>на оплату услуг почты/</t>
  </si>
  <si>
    <t>на выплату (гр.8*гр.9*гр.10)</t>
  </si>
  <si>
    <t>Меры социальной поддержки жителей Ненецкого автономного округа при кредитовании или заимствовании на приобретение (строительство) жилья в части оплаты первоначального взноса</t>
  </si>
  <si>
    <t>Предоставление дополнительных мер социальной поддержки приёмным семьям в части                                                                                                                субсидии на приобретение (строительство) жилой площади</t>
  </si>
  <si>
    <t>Предоставление дополнительных мер социальной поддержки приёмным семьям в части                                                                                                                ежемесячной компенсации абоненсткой платы за пользование квартирным телефоном</t>
  </si>
  <si>
    <t>Исполнитель: Гусева Елена Михайловна, 2-12-56</t>
  </si>
  <si>
    <t>⁴ - фактическое среднегодовое кол-во дней (выходных, праздничных, каникулирных) на 1 ребенка в 2015 году (данные годового отчета "Сведения о мерах социальной поддержки, предусмотренных законодательством Российской Федерации, законодательством Архангельской области и законодательством Ненецкого автономного округа
для отдельных категорий граждан, проживающих на территории Ненецкого автономного округа")</t>
  </si>
  <si>
    <t>² - фактическое количество получателей в 2015 году (данные годового отчета "Сведения о мерах социальной поддержки, предусмотренных законодательством Российской Федерации, законодательством Архангельской области и законодательством Ненецкого автономного округа для отдельных категорий граждан, проживающих на территории Ненецкого автономного округа")</t>
  </si>
  <si>
    <t>Потребность в бюджетных ассигнованиях на 2020 год (тыс.руб.), в том числе</t>
  </si>
  <si>
    <t>Предусмотрено бюджетных ассигнований в проекте закона НАО "Об окружном бюджете на 2020 год и на плановый период 2021 и 2022 годов", тыс.руб., в том числе</t>
  </si>
  <si>
    <t>(2019 год - 8076 чел. (всего 9831 ст.возвр. без стажа, проживания))</t>
  </si>
  <si>
    <t>инвалидам поменяли стаж на проживание в НАО 20 лет</t>
  </si>
  <si>
    <t>в проектировках БА по уровню 2019 года</t>
  </si>
  <si>
    <t>¹ - 18 м²*64,446 тыс.рублей (средняя рыночная стоимость одного квадратного метра общей площади жилья, установленная постановлением Администрации Ненецкого автономного округа от 02.07.2019 № 179-п) для муниципального образования Ненецкого автономного округа, в котором приобретается жилое помещение) =1160,03</t>
  </si>
  <si>
    <t xml:space="preserve">³ - фактическое количество получателей в 2015 году (данные годового отчета "Сведения о мерах социальной поддержки, предусмотренных законодательством Российской Федерации, законодательством Архангельской области и законодательством Ненецкого автономного округа для отдельных категорий граждан, проживающих на территории Ненецкого автономного округа") </t>
  </si>
  <si>
    <t xml:space="preserve">⁵ - фактическое среднемесячное количество получателей в 2015 году (данные годового отчета "Сведения о мерах социальной поддержки, предусмотренных законодательством Российской Федерации, законодательством Архангельской области и законодательством Ненецкого автономного округа для отдельных категорий граждан, проживающих на территории Ненецкого автономного округа"). 727 человек. По данным Департамента образования, культуры и спорта Ненецкого автономного округ по состоянию на 25.10.2018 численность детей, поставленных на учет для предоставления места в дошкольных образовательных организациях: 
от 0 до 8 лет – 1267чел.; от 0 до 7 лет – 1266чел.; от 3 до 7 лет – 95чел.; от 0 до 3 лет – 1171чел.( данные ГИС «Электронное образование» подсистема «Электронный детский сад»). 
</t>
  </si>
  <si>
    <t>Примечание</t>
  </si>
  <si>
    <t xml:space="preserve">Предоставление данной меры социальной поддержки приостановлено до 01.01.2020 года  (с 1 января 2016 года до 1 января 2019 года в соответствии с законами НАО от 25.12.2015 N 170-ОЗ, от 06.12.2016 N 277-ОЗ, от 23.11.2017 N 348-ОЗ, от 24.12.2018 №18-ОЗ), но не распространяется на лиц, для которых досрочная окружная пенсия работникам образования, является единственным видом (источником) дохода.                                                                                                                                                                                                                                                                      Расходы окружного бюджета до приостановки действия меры составляли: в 2015 году 3002,7 тыс.руб. (31чел.*8,0*12+1,3% услуги).                                                                                                                                       В бюджете на 2018 год предусмотрены бюджетные ассигнования на лиц, для которых досрочная окружная пенсия работникам образования, является единственным видом (источником) дохода в размере 97,2 тыс.руб. (1 чел.*8,0*12+1,2% услуги).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проекте бюджета на 2020 год и на плановый период 2021 и 2022 годов предусмотрены бюджетные ассигнования в размере 97,2 тыс.руб. (1 чел.*8,0*12+1,2% услуги).
</t>
  </si>
  <si>
    <t>Приостановлено с 1 января 2016 года (Действие части 9 статьи 24 закона НАО от 20.12.2013 № 121-оз приостанавливалось с 8 января 2016 года до 1 января 2017 года законом НАО от 25.12.2015 N 170-ОЗ; с 1 января 2017 года до 1 января 2018 года законом НАО от 06.12.2016 N 277-ОЗ; с 1 января 2018 года до 1 января 2019 года законом НАО от 23.11.2017 N 348-ОЗ; до 1 января 2020 года № 18-ОЗ от 24.12.2018  (расходы окружного бюджета в 2015 году составили 791,1 тыс.руб.) Размер выплаты 10000 рублей * 155 семей (на 2019г.) * 1,43%</t>
  </si>
  <si>
    <t xml:space="preserve">Приостановлено с 1 января 2016 года (расходы окружного бюджета в 2015 году составили 20 881,9 тыс.руб.) </t>
  </si>
  <si>
    <t>Предоставление данной меры социальной поддержки приостановлено до 01.01.2020 года, но не распространяется на лиц, размер среднедушевого дохода семьи которых не превышает величину прожиточного минимума, установленную в НАО в расчете на душу населения.(законы НАО от 06.12.2016 N 277-ОЗ, от 23.11.2017 N 348-ОЗ, от 24.12.2018 №18-ОЗ).                                                                                                                      Расходы окружного бюджета до приостановки действия меры составляли: в 2015 году 53006,7 тыс.руб. (727 чел.*6,0*12+1,2% услуги).                                                                                                                                                                                                                                                                                                                                                                      Изменения, внесенные законом НАО от 27.10.2015 N 136-ОЗ, вступили в силу с 1 января 2016 года.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учетом внесенных изменений расходы окружного бюджета составили: в 2016 году 39139,5 тыс.руб. (538 чел.*6,0*12+1,2% услуги);в 2017 году 15148,1 тыс.руб. (208 чел.*6,0*12+1,2% услуги).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бюджете на 2019 год предусмотрены бюджетные ассигнования на лиц с низким уровнем дохода в размере 13 128,5 тыс.руб. (180 чел.*6,0*12+1,3% услуги).                                                                                                                                                             В проекте бюджета на 2020 год и на плановый период 2021 и 2022 годов предусмотрены бюджетные ассигнования в размере 53 190,7 тыс.руб. (730 чел.*6,0*12+1,2% услуги).</t>
  </si>
  <si>
    <t>Приостановлено до 1 января с 2018 по 2020 годы законами НАО от 06.12.2016 N 277-ОЗ, от 23.11.2017    № 348-ОЗ, от 24.12.2018 №18-ОЗ  и не распространяется на лиц, состоящих на учете граждан, имеющих право на получение социальной поддержки при ипотечном жилищном кредитовании в соответствии с законом НАО от 11.12.2002 N 381-ОЗ "О развитии ипотечного жилищного кредитования в Ненецком автономном округе", на день вступления закона НАО от 06.12.2016 N 277-ОЗ в силу (приостановлен прием документов).
В бюджете на 2019 год предусмотрены ассигнования на выплату процентов, выплаты при рождении ребенка (76 756,6 т.р..рублей)                                                                                                                                          По состоянию на 05.09.2019 в очереди состоит 2973 чел (1189 участников и 1784 членов семьи), из них граждане имеющие первоочередное право (многодетные, семьи имеющие ребенка-инвалида, усыновители) 434 чел. (95 участника и 339 членов семьи). Средний размер первоначального взноса 1 300,0 тыс. руб.*1189 заявителей = 1,545  млрд.рублей.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проекте бюджета на 2020 год и на плановый период 2021 и 2022 годов предусмотрены бюджетные ассигнования в размере 67 834,0 т.р. только на компенсацию процентов 48 334,0 т.р. и рождение ребенка 325 т.р. на 1 ребенка * 60 детей = 19 500,0 т.р.)</t>
  </si>
  <si>
    <t>№ п/п</t>
  </si>
  <si>
    <t xml:space="preserve">ст. 10, Закон НАО от 20.12.2013 N 121-ОЗ предусмотрена "Единовременная компенсационная выплата гражданам пожилого возраста ко Дню пожилого человека" для:     1) граждан пожилого возраста, за исключением лиц, достигших возраста 70 лет, проживающих на территории Ненецкого автономного округа, имеющих стаж работы в Ненецком автономном округе не менее 15 лет в размере 10,0 тыс.руб.;                                                                                                                                                                                                                                                                                                      2) граждан, достигших возраста 70 лет, проживающих на территории Ненецкого автономного округа, имеющих стаж работы в Ненецком автономном округе не менее 15 лет в размере 16,6 тыс.руб.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соотвествии с п. 8 ст. 12, Закона НАО от 25.12.2015 № 171-ОЗ "Об окружном бюджете на 2016 год" с 01.09.2016 размер выплат был проиндексирован на 1,04.      Расходы окружного бюджета с учетом принятой индексации в 2016 году составили 94872,9 тыс.руб., в том числе 59488,0 тыс.руб. (5720 чел*10,4 тыс.руб.) и 33629,4 тыс.руб. (2021 чел.*16,6 тыс.руб) + 1,8 % на оплату услуг связи.
Законом НАО от 24.12.2018 N 18-ОЗ в абзац первый статьи 10 внесены изменения, которые действуют по 31 декабря 2018 года, т.е. размер выплаты с 10,0 тыс.руб уменьшен до 5,0 тыс.руб.                                                                                                                                                                                                                                                                                                         Расходы окружного бюджета с учетом принятых изменений составили: в 2019 году 65484,9 тыс.руб., в том числе: 30 120,0 тыс.руб. (6024чел*5,0 тыс.руб.) и  34 145,3 тыс.руб. (2052 чел.*16,6 тыс.руб) + 1,9 % на оплату услуг связи.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проекте бюджета на 2020 год и на плановый период 2021 и 2022 годов предусмотрены бюджетные ассигнования в размере  109 158,4  тыс.руб. в том числе 65 000,00 тыс.руб. (6500чел*10,0 тыс.руб.) и  41 600,0 тыс.руб. ( 2500чел.*16,6 тыс.руб) + 2,4 % на оплату услуг связи.                                              </t>
  </si>
  <si>
    <t>Без программы жилье</t>
  </si>
  <si>
    <t>1160,03¹</t>
  </si>
  <si>
    <t>155²</t>
  </si>
  <si>
    <t>931³</t>
  </si>
  <si>
    <t>70⁴</t>
  </si>
  <si>
    <t>730⁵</t>
  </si>
  <si>
    <t>Финансово-экономическое обоснование по высвобождаемым бюджетным ассигнованиям, в соответствии с проектом закона НАО "О приостановлении действия отдельных положений законов Ненецкого автономного округа, отдельных законов Ненецкого автономного округа и о внесении изменений в закон Ненецкого автономного округа "О мерах социальной поддержки отдельных категорий граждан, проживающих на территории Ненецкого автономного округа"</t>
  </si>
  <si>
    <t xml:space="preserve">Предоставление частей 6,7 статьи 24 закона НАО от 20.12.2013 № 121-оз приостановлены до 01.01.2020 года. (с 1 января 2017 года до 1 января 2018 года законом НАО от 06.12.2016 N 277-ОЗ; с 1 января 2018 года до 1 января 2019 года законом НАО от 23.11.2017 N 348-ОЗ, до 2020 года законом 18-ОЗ от 24.12.2018).        Расходы окружного бюджета до приостановки действия и признания утратившими силу: ч.6 - ежемесячная компенсация абоненсткой платы за пользование квартирным телефоном;                                                                                                               ч.7 - субсидия на приобретение (строительство) жилой площади  по ч. 6 - 0,0 тыс.руб.; по ч. 7 - 3887,6 тыс.руб. (3 чел.) .   В проект бюджета на 2020 год и на плановый период предусмотрены бюджетные ассигнования в размере  12837,7 тыс.руб., в том числе по ч. 6 - 0,0 тыс.руб.; по ч. 7 - 3776,6тыс.руб. (4 чел.)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</si>
</sst>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\.00\.000\.0"/>
    <numFmt numFmtId="165" formatCode="0000000000"/>
    <numFmt numFmtId="166" formatCode="#,##0.00;[Red]\-#,##0.00;0.00"/>
    <numFmt numFmtId="167" formatCode="#,##0.0"/>
    <numFmt numFmtId="168" formatCode="#,##0.00_ ;[Red]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166" fontId="2" fillId="2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2" borderId="1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1" xfId="1" applyNumberFormat="1" applyFont="1" applyFill="1" applyBorder="1" applyAlignment="1" applyProtection="1">
      <alignment horizontal="center" vertical="center"/>
      <protection hidden="1"/>
    </xf>
    <xf numFmtId="166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1" xfId="1" applyNumberFormat="1" applyFont="1" applyFill="1" applyBorder="1" applyAlignment="1" applyProtection="1">
      <alignment horizontal="left" vertical="center" wrapText="1"/>
      <protection hidden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67" fontId="4" fillId="0" borderId="1" xfId="0" applyNumberFormat="1" applyFont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168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1" xfId="1" applyNumberFormat="1" applyFont="1" applyFill="1" applyBorder="1" applyAlignment="1" applyProtection="1">
      <alignment horizontal="left" vertical="center" wrapText="1"/>
      <protection hidden="1"/>
    </xf>
    <xf numFmtId="167" fontId="2" fillId="0" borderId="1" xfId="1" applyNumberFormat="1" applyFont="1" applyFill="1" applyBorder="1" applyAlignment="1" applyProtection="1">
      <alignment horizontal="center" vertical="center"/>
      <protection hidden="1"/>
    </xf>
    <xf numFmtId="166" fontId="2" fillId="2" borderId="1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R25"/>
  <sheetViews>
    <sheetView tabSelected="1" view="pageBreakPreview" zoomScale="75" zoomScaleNormal="100" zoomScaleSheetLayoutView="75" workbookViewId="0">
      <selection activeCell="P11" sqref="P11:P12"/>
    </sheetView>
  </sheetViews>
  <sheetFormatPr defaultRowHeight="15" x14ac:dyDescent="0.25"/>
  <cols>
    <col min="1" max="1" width="9.140625" style="26"/>
    <col min="2" max="2" width="44" style="23" customWidth="1"/>
    <col min="3" max="3" width="18.5703125" style="23" hidden="1" customWidth="1"/>
    <col min="4" max="4" width="12.7109375" style="24" customWidth="1"/>
    <col min="5" max="5" width="13.28515625" style="23" customWidth="1"/>
    <col min="6" max="6" width="14.5703125" style="23" customWidth="1"/>
    <col min="7" max="7" width="14.7109375" style="23" customWidth="1"/>
    <col min="8" max="8" width="13.140625" style="23" customWidth="1"/>
    <col min="9" max="9" width="12.7109375" style="24" customWidth="1"/>
    <col min="10" max="10" width="11.7109375" style="23" customWidth="1"/>
    <col min="11" max="11" width="14.42578125" style="23" customWidth="1"/>
    <col min="12" max="12" width="15.42578125" style="23" customWidth="1"/>
    <col min="13" max="13" width="12.28515625" style="23" customWidth="1"/>
    <col min="14" max="14" width="19.28515625" style="24" customWidth="1"/>
    <col min="15" max="15" width="20.28515625" style="23" customWidth="1"/>
    <col min="16" max="16" width="107.28515625" style="25" customWidth="1"/>
    <col min="17" max="17" width="32.7109375" style="23" customWidth="1"/>
    <col min="18" max="23" width="38" style="23" customWidth="1"/>
    <col min="24" max="16384" width="9.140625" style="23"/>
  </cols>
  <sheetData>
    <row r="2" spans="1:18" ht="33" customHeight="1" x14ac:dyDescent="0.25">
      <c r="A2" s="44" t="s">
        <v>50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8" x14ac:dyDescent="0.25">
      <c r="B3" s="13"/>
      <c r="C3" s="13"/>
      <c r="D3" s="14"/>
      <c r="E3" s="13"/>
      <c r="F3" s="13"/>
      <c r="G3" s="13"/>
      <c r="H3" s="13"/>
      <c r="I3" s="14"/>
      <c r="J3" s="13"/>
      <c r="K3" s="13"/>
      <c r="L3" s="13"/>
      <c r="M3" s="13"/>
      <c r="N3" s="14"/>
      <c r="O3" s="13"/>
      <c r="P3" s="15"/>
    </row>
    <row r="4" spans="1:18" ht="26.25" customHeight="1" x14ac:dyDescent="0.25">
      <c r="A4" s="48" t="s">
        <v>42</v>
      </c>
      <c r="B4" s="38" t="s">
        <v>3</v>
      </c>
      <c r="C4" s="27"/>
      <c r="D4" s="47" t="s">
        <v>28</v>
      </c>
      <c r="E4" s="47"/>
      <c r="F4" s="47"/>
      <c r="G4" s="47"/>
      <c r="H4" s="47"/>
      <c r="I4" s="47" t="s">
        <v>29</v>
      </c>
      <c r="J4" s="47"/>
      <c r="K4" s="47"/>
      <c r="L4" s="47"/>
      <c r="M4" s="47"/>
      <c r="N4" s="38" t="s">
        <v>14</v>
      </c>
      <c r="O4" s="38" t="s">
        <v>9</v>
      </c>
      <c r="P4" s="38" t="s">
        <v>36</v>
      </c>
    </row>
    <row r="5" spans="1:18" s="28" customFormat="1" ht="33" customHeight="1" x14ac:dyDescent="0.25">
      <c r="A5" s="48"/>
      <c r="B5" s="38"/>
      <c r="C5" s="38" t="s">
        <v>4</v>
      </c>
      <c r="D5" s="38" t="s">
        <v>17</v>
      </c>
      <c r="E5" s="38" t="s">
        <v>16</v>
      </c>
      <c r="F5" s="38" t="s">
        <v>15</v>
      </c>
      <c r="G5" s="38" t="s">
        <v>19</v>
      </c>
      <c r="H5" s="38" t="s">
        <v>20</v>
      </c>
      <c r="I5" s="38" t="s">
        <v>17</v>
      </c>
      <c r="J5" s="38" t="s">
        <v>16</v>
      </c>
      <c r="K5" s="38" t="s">
        <v>15</v>
      </c>
      <c r="L5" s="38" t="s">
        <v>21</v>
      </c>
      <c r="M5" s="38" t="s">
        <v>18</v>
      </c>
      <c r="N5" s="38"/>
      <c r="O5" s="38"/>
      <c r="P5" s="38"/>
    </row>
    <row r="6" spans="1:18" s="28" customFormat="1" ht="29.25" customHeight="1" x14ac:dyDescent="0.25">
      <c r="A6" s="4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8" s="28" customFormat="1" ht="12.75" x14ac:dyDescent="0.25">
      <c r="A7" s="11">
        <v>1</v>
      </c>
      <c r="B7" s="11">
        <v>2</v>
      </c>
      <c r="C7" s="11">
        <v>2</v>
      </c>
      <c r="D7" s="11">
        <v>3</v>
      </c>
      <c r="E7" s="11">
        <v>4</v>
      </c>
      <c r="F7" s="11">
        <v>5</v>
      </c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11">
        <v>11</v>
      </c>
      <c r="M7" s="11">
        <v>12</v>
      </c>
      <c r="N7" s="11">
        <v>13</v>
      </c>
      <c r="O7" s="29">
        <v>14</v>
      </c>
      <c r="P7" s="11">
        <v>15</v>
      </c>
    </row>
    <row r="8" spans="1:18" s="28" customFormat="1" ht="140.25" x14ac:dyDescent="0.25">
      <c r="A8" s="9">
        <v>1</v>
      </c>
      <c r="B8" s="12" t="s">
        <v>1</v>
      </c>
      <c r="C8" s="1" t="s">
        <v>2</v>
      </c>
      <c r="D8" s="1">
        <v>40</v>
      </c>
      <c r="E8" s="5">
        <v>8</v>
      </c>
      <c r="F8" s="1">
        <v>12</v>
      </c>
      <c r="G8" s="5">
        <f>D8*E8*F8</f>
        <v>3840</v>
      </c>
      <c r="H8" s="5">
        <f>G8*2.5%</f>
        <v>96</v>
      </c>
      <c r="I8" s="5">
        <v>1</v>
      </c>
      <c r="J8" s="5">
        <v>8</v>
      </c>
      <c r="K8" s="5">
        <v>12</v>
      </c>
      <c r="L8" s="2">
        <v>96</v>
      </c>
      <c r="M8" s="2">
        <v>1.5</v>
      </c>
      <c r="N8" s="6">
        <f>G8+H8-L8-M8</f>
        <v>3838.5</v>
      </c>
      <c r="O8" s="4" t="s">
        <v>0</v>
      </c>
      <c r="P8" s="7" t="s">
        <v>37</v>
      </c>
    </row>
    <row r="9" spans="1:18" s="28" customFormat="1" ht="110.25" customHeight="1" x14ac:dyDescent="0.25">
      <c r="A9" s="9">
        <v>2</v>
      </c>
      <c r="B9" s="40" t="s">
        <v>5</v>
      </c>
      <c r="C9" s="1" t="s">
        <v>6</v>
      </c>
      <c r="D9" s="1">
        <v>6500</v>
      </c>
      <c r="E9" s="5">
        <v>10</v>
      </c>
      <c r="F9" s="1">
        <v>1</v>
      </c>
      <c r="G9" s="41">
        <f>(((D9*E9)+(D10*E10))*1)</f>
        <v>106600</v>
      </c>
      <c r="H9" s="41">
        <f>G9*2.4%</f>
        <v>2558.4</v>
      </c>
      <c r="I9" s="5">
        <v>5900</v>
      </c>
      <c r="J9" s="5">
        <v>5</v>
      </c>
      <c r="K9" s="5">
        <v>1</v>
      </c>
      <c r="L9" s="42">
        <v>64444</v>
      </c>
      <c r="M9" s="42">
        <v>1546.7</v>
      </c>
      <c r="N9" s="43">
        <f>(G9+H9)-(L9+M9)</f>
        <v>43167.7</v>
      </c>
      <c r="O9" s="39" t="s">
        <v>0</v>
      </c>
      <c r="P9" s="45" t="s">
        <v>43</v>
      </c>
      <c r="Q9" s="49" t="s">
        <v>30</v>
      </c>
      <c r="R9" s="28" t="s">
        <v>32</v>
      </c>
    </row>
    <row r="10" spans="1:18" s="28" customFormat="1" ht="110.25" customHeight="1" x14ac:dyDescent="0.25">
      <c r="A10" s="9">
        <v>3</v>
      </c>
      <c r="B10" s="40"/>
      <c r="C10" s="1"/>
      <c r="D10" s="1">
        <v>2500</v>
      </c>
      <c r="E10" s="5">
        <v>16.64</v>
      </c>
      <c r="F10" s="1">
        <v>1</v>
      </c>
      <c r="G10" s="41"/>
      <c r="H10" s="41"/>
      <c r="I10" s="5">
        <v>2100</v>
      </c>
      <c r="J10" s="5">
        <v>16.64</v>
      </c>
      <c r="K10" s="5">
        <v>1</v>
      </c>
      <c r="L10" s="42"/>
      <c r="M10" s="42"/>
      <c r="N10" s="43"/>
      <c r="O10" s="39"/>
      <c r="P10" s="45"/>
      <c r="Q10" s="49"/>
      <c r="R10" s="28" t="s">
        <v>31</v>
      </c>
    </row>
    <row r="11" spans="1:18" s="28" customFormat="1" ht="65.25" customHeight="1" x14ac:dyDescent="0.25">
      <c r="A11" s="9">
        <v>4</v>
      </c>
      <c r="B11" s="12" t="s">
        <v>23</v>
      </c>
      <c r="C11" s="1" t="s">
        <v>7</v>
      </c>
      <c r="D11" s="1">
        <v>4</v>
      </c>
      <c r="E11" s="5" t="s">
        <v>45</v>
      </c>
      <c r="F11" s="1">
        <v>1</v>
      </c>
      <c r="G11" s="5">
        <f>1160.03*4</f>
        <v>4640.12</v>
      </c>
      <c r="H11" s="5">
        <f>G11*0.017</f>
        <v>78.882040000000003</v>
      </c>
      <c r="I11" s="5">
        <v>0</v>
      </c>
      <c r="J11" s="5">
        <v>0</v>
      </c>
      <c r="K11" s="5">
        <v>0</v>
      </c>
      <c r="L11" s="2">
        <v>0</v>
      </c>
      <c r="M11" s="2">
        <v>0</v>
      </c>
      <c r="N11" s="6">
        <f>(G11+H11)-(L11+M11)</f>
        <v>4719.0020400000003</v>
      </c>
      <c r="O11" s="4" t="s">
        <v>0</v>
      </c>
      <c r="P11" s="45" t="s">
        <v>51</v>
      </c>
    </row>
    <row r="12" spans="1:18" s="28" customFormat="1" ht="63" customHeight="1" x14ac:dyDescent="0.25">
      <c r="A12" s="9">
        <v>5</v>
      </c>
      <c r="B12" s="12" t="s">
        <v>24</v>
      </c>
      <c r="C12" s="1"/>
      <c r="D12" s="1">
        <v>0</v>
      </c>
      <c r="E12" s="5">
        <v>0</v>
      </c>
      <c r="F12" s="1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2">
        <v>0</v>
      </c>
      <c r="M12" s="2">
        <v>0</v>
      </c>
      <c r="N12" s="6">
        <v>0</v>
      </c>
      <c r="O12" s="4" t="s">
        <v>0</v>
      </c>
      <c r="P12" s="45"/>
    </row>
    <row r="13" spans="1:18" s="28" customFormat="1" ht="81" customHeight="1" x14ac:dyDescent="0.25">
      <c r="A13" s="9">
        <v>6</v>
      </c>
      <c r="B13" s="12" t="s">
        <v>12</v>
      </c>
      <c r="C13" s="1"/>
      <c r="D13" s="1" t="s">
        <v>46</v>
      </c>
      <c r="E13" s="5">
        <v>10</v>
      </c>
      <c r="F13" s="1">
        <v>1</v>
      </c>
      <c r="G13" s="5">
        <f>155*10</f>
        <v>1550</v>
      </c>
      <c r="H13" s="5">
        <f>G13*0.02</f>
        <v>31</v>
      </c>
      <c r="I13" s="5">
        <v>0</v>
      </c>
      <c r="J13" s="5">
        <v>0</v>
      </c>
      <c r="K13" s="5">
        <v>0</v>
      </c>
      <c r="L13" s="2">
        <v>0</v>
      </c>
      <c r="M13" s="2">
        <v>0</v>
      </c>
      <c r="N13" s="6">
        <f>(G13+H13)-(L13+M13)</f>
        <v>1581</v>
      </c>
      <c r="O13" s="4" t="s">
        <v>0</v>
      </c>
      <c r="P13" s="7" t="s">
        <v>38</v>
      </c>
    </row>
    <row r="14" spans="1:18" s="28" customFormat="1" ht="51" x14ac:dyDescent="0.25">
      <c r="A14" s="9">
        <v>7</v>
      </c>
      <c r="B14" s="12" t="s">
        <v>10</v>
      </c>
      <c r="C14" s="1"/>
      <c r="D14" s="1" t="s">
        <v>47</v>
      </c>
      <c r="E14" s="5">
        <v>0.32041999999999998</v>
      </c>
      <c r="F14" s="1" t="s">
        <v>48</v>
      </c>
      <c r="G14" s="5">
        <f>931*0.32042*70+0.1</f>
        <v>20881.871399999996</v>
      </c>
      <c r="H14" s="5">
        <v>0</v>
      </c>
      <c r="I14" s="5">
        <v>0</v>
      </c>
      <c r="J14" s="5">
        <v>0</v>
      </c>
      <c r="K14" s="5">
        <v>0</v>
      </c>
      <c r="L14" s="2">
        <v>0</v>
      </c>
      <c r="M14" s="2">
        <v>0</v>
      </c>
      <c r="N14" s="6">
        <f>(G14+H14)-(L14+M14)</f>
        <v>20881.871399999996</v>
      </c>
      <c r="O14" s="4" t="s">
        <v>13</v>
      </c>
      <c r="P14" s="7" t="s">
        <v>39</v>
      </c>
    </row>
    <row r="15" spans="1:18" s="28" customFormat="1" ht="171" customHeight="1" x14ac:dyDescent="0.25">
      <c r="A15" s="9">
        <v>8</v>
      </c>
      <c r="B15" s="12" t="s">
        <v>11</v>
      </c>
      <c r="C15" s="1"/>
      <c r="D15" s="1" t="s">
        <v>49</v>
      </c>
      <c r="E15" s="5">
        <v>6</v>
      </c>
      <c r="F15" s="1">
        <v>12</v>
      </c>
      <c r="G15" s="5">
        <f>730*6*12</f>
        <v>52560</v>
      </c>
      <c r="H15" s="5">
        <f>G15*1.2%</f>
        <v>630.72</v>
      </c>
      <c r="I15" s="5">
        <v>160</v>
      </c>
      <c r="J15" s="5">
        <v>6</v>
      </c>
      <c r="K15" s="5">
        <v>12</v>
      </c>
      <c r="L15" s="2">
        <f>I15*J15*K15</f>
        <v>11520</v>
      </c>
      <c r="M15" s="2">
        <f>L15*1.2%</f>
        <v>138.24</v>
      </c>
      <c r="N15" s="6">
        <f>ROUND((G15+H15)-(L15+M15),1)</f>
        <v>41532.5</v>
      </c>
      <c r="O15" s="4" t="s">
        <v>0</v>
      </c>
      <c r="P15" s="7" t="s">
        <v>40</v>
      </c>
    </row>
    <row r="16" spans="1:18" s="28" customFormat="1" ht="153" x14ac:dyDescent="0.25">
      <c r="A16" s="9">
        <v>9</v>
      </c>
      <c r="B16" s="12" t="s">
        <v>22</v>
      </c>
      <c r="C16" s="1"/>
      <c r="D16" s="1">
        <v>100</v>
      </c>
      <c r="E16" s="5">
        <v>1300</v>
      </c>
      <c r="F16" s="1">
        <v>1</v>
      </c>
      <c r="G16" s="5">
        <f>D16*E16*F16</f>
        <v>130000</v>
      </c>
      <c r="H16" s="5">
        <v>0</v>
      </c>
      <c r="I16" s="5">
        <v>0</v>
      </c>
      <c r="J16" s="5">
        <v>0</v>
      </c>
      <c r="K16" s="5">
        <v>0</v>
      </c>
      <c r="L16" s="2">
        <v>0</v>
      </c>
      <c r="M16" s="2">
        <v>0</v>
      </c>
      <c r="N16" s="6">
        <f>(G16+H16)-(L16+M16)</f>
        <v>130000</v>
      </c>
      <c r="O16" s="4" t="s">
        <v>0</v>
      </c>
      <c r="P16" s="7" t="s">
        <v>41</v>
      </c>
    </row>
    <row r="17" spans="1:16" s="28" customFormat="1" ht="180" customHeight="1" x14ac:dyDescent="0.25">
      <c r="A17" s="10"/>
      <c r="B17" s="16" t="s">
        <v>8</v>
      </c>
      <c r="C17" s="17"/>
      <c r="D17" s="18"/>
      <c r="E17" s="17"/>
      <c r="F17" s="17"/>
      <c r="G17" s="19"/>
      <c r="H17" s="19"/>
      <c r="I17" s="20"/>
      <c r="J17" s="19"/>
      <c r="K17" s="19"/>
      <c r="L17" s="3"/>
      <c r="M17" s="3"/>
      <c r="N17" s="8">
        <f>SUM(N8:N16)</f>
        <v>245720.57344000001</v>
      </c>
      <c r="O17" s="27"/>
      <c r="P17" s="21"/>
    </row>
    <row r="18" spans="1:16" ht="20.25" customHeight="1" x14ac:dyDescent="0.25">
      <c r="A18" s="31"/>
      <c r="B18" s="35" t="s">
        <v>44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7"/>
      <c r="N18" s="30">
        <f>N17-N16</f>
        <v>115720.57344000001</v>
      </c>
      <c r="O18" s="32"/>
      <c r="P18" s="32"/>
    </row>
    <row r="19" spans="1:16" s="33" customFormat="1" ht="20.25" customHeight="1" x14ac:dyDescent="0.25">
      <c r="A19" s="26"/>
      <c r="B19" s="46" t="s">
        <v>33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22"/>
    </row>
    <row r="20" spans="1:16" ht="37.5" customHeight="1" x14ac:dyDescent="0.25">
      <c r="B20" s="34" t="s">
        <v>27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22"/>
    </row>
    <row r="21" spans="1:16" ht="34.5" customHeight="1" x14ac:dyDescent="0.25">
      <c r="B21" s="34" t="s">
        <v>34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22"/>
    </row>
    <row r="22" spans="1:16" ht="37.5" customHeight="1" x14ac:dyDescent="0.25">
      <c r="B22" s="34" t="s">
        <v>26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22"/>
    </row>
    <row r="23" spans="1:16" ht="29.25" customHeight="1" x14ac:dyDescent="0.25">
      <c r="B23" s="34" t="s">
        <v>35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22"/>
    </row>
    <row r="24" spans="1:16" ht="45" customHeight="1" x14ac:dyDescent="0.25"/>
    <row r="25" spans="1:16" x14ac:dyDescent="0.25">
      <c r="B25" s="23" t="s">
        <v>25</v>
      </c>
    </row>
  </sheetData>
  <mergeCells count="35">
    <mergeCell ref="Q9:Q10"/>
    <mergeCell ref="P4:P6"/>
    <mergeCell ref="P9:P10"/>
    <mergeCell ref="H5:H6"/>
    <mergeCell ref="B4:B6"/>
    <mergeCell ref="I4:M4"/>
    <mergeCell ref="L5:L6"/>
    <mergeCell ref="M5:M6"/>
    <mergeCell ref="I5:I6"/>
    <mergeCell ref="K5:K6"/>
    <mergeCell ref="N4:N6"/>
    <mergeCell ref="A2:P2"/>
    <mergeCell ref="P11:P12"/>
    <mergeCell ref="B19:O19"/>
    <mergeCell ref="B20:O20"/>
    <mergeCell ref="B21:O21"/>
    <mergeCell ref="D4:H4"/>
    <mergeCell ref="G5:G6"/>
    <mergeCell ref="A4:A6"/>
    <mergeCell ref="B22:O22"/>
    <mergeCell ref="B18:M18"/>
    <mergeCell ref="B23:O23"/>
    <mergeCell ref="O4:O6"/>
    <mergeCell ref="O9:O10"/>
    <mergeCell ref="B9:B10"/>
    <mergeCell ref="G9:G10"/>
    <mergeCell ref="L9:L10"/>
    <mergeCell ref="N9:N10"/>
    <mergeCell ref="M9:M10"/>
    <mergeCell ref="H9:H10"/>
    <mergeCell ref="D5:D6"/>
    <mergeCell ref="C5:C6"/>
    <mergeCell ref="J5:J6"/>
    <mergeCell ref="E5:E6"/>
    <mergeCell ref="F5:F6"/>
  </mergeCells>
  <printOptions horizontalCentered="1"/>
  <pageMargins left="0.23622047244094491" right="0.23622047244094491" top="0.39370078740157483" bottom="0.39370078740157483" header="0.31496062992125984" footer="0.31496062992125984"/>
  <pageSetup paperSize="8" scale="5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2019-09-05T15:12:14Z</dcterms:modified>
</cp:coreProperties>
</file>